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-A\Desktop\ТБО\"/>
    </mc:Choice>
  </mc:AlternateContent>
  <bookViews>
    <workbookView xWindow="0" yWindow="0" windowWidth="28800" windowHeight="12435"/>
  </bookViews>
  <sheets>
    <sheet name="п1 - депо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3" i="1" l="1"/>
  <c r="U43" i="1" s="1"/>
  <c r="M43" i="1"/>
  <c r="T43" i="1" s="1"/>
  <c r="V43" i="1" s="1"/>
  <c r="N42" i="1"/>
  <c r="U42" i="1" s="1"/>
  <c r="M42" i="1"/>
  <c r="T42" i="1" s="1"/>
  <c r="V42" i="1" s="1"/>
  <c r="N41" i="1"/>
  <c r="U41" i="1" s="1"/>
  <c r="M41" i="1"/>
  <c r="T41" i="1" s="1"/>
  <c r="V41" i="1" s="1"/>
  <c r="N40" i="1"/>
  <c r="U40" i="1" s="1"/>
  <c r="M40" i="1"/>
  <c r="T40" i="1" s="1"/>
  <c r="V40" i="1" s="1"/>
  <c r="N39" i="1"/>
  <c r="U39" i="1" s="1"/>
  <c r="M39" i="1"/>
  <c r="T39" i="1" s="1"/>
  <c r="V39" i="1" s="1"/>
  <c r="S38" i="1"/>
  <c r="L38" i="1"/>
  <c r="K38" i="1"/>
  <c r="J38" i="1"/>
  <c r="I38" i="1"/>
  <c r="H38" i="1"/>
  <c r="G38" i="1"/>
  <c r="F38" i="1"/>
  <c r="N38" i="1" s="1"/>
  <c r="U38" i="1" s="1"/>
  <c r="E38" i="1"/>
  <c r="D38" i="1"/>
  <c r="C38" i="1"/>
  <c r="B38" i="1"/>
  <c r="M38" i="1" s="1"/>
  <c r="T38" i="1" s="1"/>
  <c r="V38" i="1" s="1"/>
  <c r="N37" i="1"/>
  <c r="U37" i="1" s="1"/>
  <c r="M37" i="1"/>
  <c r="T37" i="1" s="1"/>
  <c r="V37" i="1" s="1"/>
  <c r="N36" i="1"/>
  <c r="U36" i="1" s="1"/>
  <c r="M36" i="1"/>
  <c r="T36" i="1" s="1"/>
  <c r="V36" i="1" s="1"/>
  <c r="N35" i="1"/>
  <c r="U35" i="1" s="1"/>
  <c r="M35" i="1"/>
  <c r="T35" i="1" s="1"/>
  <c r="V35" i="1" s="1"/>
  <c r="N34" i="1"/>
  <c r="U34" i="1" s="1"/>
  <c r="M34" i="1"/>
  <c r="T34" i="1" s="1"/>
  <c r="V34" i="1" s="1"/>
  <c r="N33" i="1"/>
  <c r="U33" i="1" s="1"/>
  <c r="M33" i="1"/>
  <c r="T33" i="1" s="1"/>
  <c r="V32" i="1"/>
  <c r="T32" i="1"/>
  <c r="S32" i="1"/>
  <c r="N32" i="1"/>
  <c r="U32" i="1" s="1"/>
  <c r="M32" i="1"/>
  <c r="L32" i="1"/>
  <c r="K32" i="1"/>
  <c r="N31" i="1"/>
  <c r="U31" i="1" s="1"/>
  <c r="M31" i="1"/>
  <c r="T31" i="1" s="1"/>
  <c r="V31" i="1" s="1"/>
  <c r="N30" i="1"/>
  <c r="U30" i="1" s="1"/>
  <c r="M30" i="1"/>
  <c r="T30" i="1" s="1"/>
  <c r="N29" i="1"/>
  <c r="U29" i="1" s="1"/>
  <c r="M29" i="1"/>
  <c r="T29" i="1" s="1"/>
  <c r="V29" i="1" s="1"/>
  <c r="U28" i="1"/>
  <c r="N28" i="1"/>
  <c r="M28" i="1"/>
  <c r="T28" i="1" s="1"/>
  <c r="V28" i="1" s="1"/>
  <c r="N27" i="1"/>
  <c r="U27" i="1" s="1"/>
  <c r="M27" i="1"/>
  <c r="T27" i="1" s="1"/>
  <c r="V27" i="1" s="1"/>
  <c r="U26" i="1"/>
  <c r="S26" i="1"/>
  <c r="N26" i="1"/>
  <c r="M26" i="1"/>
  <c r="T26" i="1" s="1"/>
  <c r="V26" i="1" s="1"/>
  <c r="L26" i="1"/>
  <c r="K26" i="1"/>
  <c r="N25" i="1"/>
  <c r="U25" i="1" s="1"/>
  <c r="M25" i="1"/>
  <c r="T25" i="1" s="1"/>
  <c r="N24" i="1"/>
  <c r="U24" i="1" s="1"/>
  <c r="M24" i="1"/>
  <c r="T24" i="1" s="1"/>
  <c r="V24" i="1" s="1"/>
  <c r="U23" i="1"/>
  <c r="N23" i="1"/>
  <c r="M23" i="1"/>
  <c r="T23" i="1" s="1"/>
  <c r="V23" i="1" s="1"/>
  <c r="N22" i="1"/>
  <c r="U22" i="1" s="1"/>
  <c r="M22" i="1"/>
  <c r="T22" i="1" s="1"/>
  <c r="V22" i="1" s="1"/>
  <c r="N21" i="1"/>
  <c r="U21" i="1" s="1"/>
  <c r="M21" i="1"/>
  <c r="T21" i="1" s="1"/>
  <c r="N20" i="1"/>
  <c r="U20" i="1" s="1"/>
  <c r="M20" i="1"/>
  <c r="T20" i="1" s="1"/>
  <c r="V20" i="1" s="1"/>
  <c r="U19" i="1"/>
  <c r="N19" i="1"/>
  <c r="M19" i="1"/>
  <c r="T19" i="1" s="1"/>
  <c r="V19" i="1" s="1"/>
  <c r="N18" i="1"/>
  <c r="U18" i="1" s="1"/>
  <c r="M18" i="1"/>
  <c r="T18" i="1" s="1"/>
  <c r="V18" i="1" s="1"/>
  <c r="N17" i="1"/>
  <c r="U17" i="1" s="1"/>
  <c r="M17" i="1"/>
  <c r="T17" i="1" s="1"/>
  <c r="S16" i="1"/>
  <c r="L16" i="1"/>
  <c r="K16" i="1"/>
  <c r="J16" i="1"/>
  <c r="I16" i="1"/>
  <c r="H16" i="1"/>
  <c r="G16" i="1"/>
  <c r="F16" i="1"/>
  <c r="N16" i="1" s="1"/>
  <c r="U16" i="1" s="1"/>
  <c r="E16" i="1"/>
  <c r="D16" i="1"/>
  <c r="C16" i="1"/>
  <c r="B16" i="1"/>
  <c r="M16" i="1" s="1"/>
  <c r="T16" i="1" s="1"/>
  <c r="V16" i="1" s="1"/>
  <c r="N15" i="1"/>
  <c r="U15" i="1" s="1"/>
  <c r="M15" i="1"/>
  <c r="T15" i="1" s="1"/>
  <c r="N14" i="1"/>
  <c r="U14" i="1" s="1"/>
  <c r="M14" i="1"/>
  <c r="T14" i="1" s="1"/>
  <c r="V14" i="1" s="1"/>
  <c r="S13" i="1"/>
  <c r="L13" i="1"/>
  <c r="K13" i="1"/>
  <c r="J13" i="1"/>
  <c r="I13" i="1"/>
  <c r="I6" i="1" s="1"/>
  <c r="H13" i="1"/>
  <c r="G13" i="1"/>
  <c r="M13" i="1" s="1"/>
  <c r="T13" i="1" s="1"/>
  <c r="F13" i="1"/>
  <c r="E13" i="1"/>
  <c r="E6" i="1" s="1"/>
  <c r="D13" i="1"/>
  <c r="C13" i="1"/>
  <c r="N13" i="1" s="1"/>
  <c r="U13" i="1" s="1"/>
  <c r="B13" i="1"/>
  <c r="N12" i="1"/>
  <c r="U12" i="1" s="1"/>
  <c r="M12" i="1"/>
  <c r="T12" i="1" s="1"/>
  <c r="V12" i="1" s="1"/>
  <c r="U11" i="1"/>
  <c r="N11" i="1"/>
  <c r="M11" i="1"/>
  <c r="T11" i="1" s="1"/>
  <c r="V11" i="1" s="1"/>
  <c r="N10" i="1"/>
  <c r="U10" i="1" s="1"/>
  <c r="M10" i="1"/>
  <c r="T10" i="1" s="1"/>
  <c r="V10" i="1" s="1"/>
  <c r="N9" i="1"/>
  <c r="U9" i="1" s="1"/>
  <c r="M9" i="1"/>
  <c r="T9" i="1" s="1"/>
  <c r="S8" i="1"/>
  <c r="L8" i="1"/>
  <c r="L6" i="1" s="1"/>
  <c r="K8" i="1"/>
  <c r="J8" i="1"/>
  <c r="J6" i="1" s="1"/>
  <c r="I8" i="1"/>
  <c r="H8" i="1"/>
  <c r="H6" i="1" s="1"/>
  <c r="G8" i="1"/>
  <c r="F8" i="1"/>
  <c r="F6" i="1" s="1"/>
  <c r="E8" i="1"/>
  <c r="D8" i="1"/>
  <c r="D6" i="1" s="1"/>
  <c r="C8" i="1"/>
  <c r="B8" i="1"/>
  <c r="M7" i="1"/>
  <c r="T7" i="1" s="1"/>
  <c r="C7" i="1"/>
  <c r="N7" i="1" s="1"/>
  <c r="U7" i="1" s="1"/>
  <c r="S6" i="1"/>
  <c r="K6" i="1"/>
  <c r="G6" i="1"/>
  <c r="C6" i="1"/>
  <c r="V13" i="1" l="1"/>
  <c r="N6" i="1"/>
  <c r="M8" i="1"/>
  <c r="T8" i="1" s="1"/>
  <c r="B6" i="1"/>
  <c r="M6" i="1" s="1"/>
  <c r="V7" i="1"/>
  <c r="N8" i="1"/>
  <c r="U8" i="1" s="1"/>
  <c r="U6" i="1" s="1"/>
  <c r="V9" i="1"/>
  <c r="V15" i="1"/>
  <c r="V17" i="1"/>
  <c r="V21" i="1"/>
  <c r="V25" i="1"/>
  <c r="V30" i="1"/>
  <c r="V33" i="1"/>
  <c r="V8" i="1" l="1"/>
  <c r="T6" i="1"/>
  <c r="V6" i="1" s="1"/>
</calcChain>
</file>

<file path=xl/sharedStrings.xml><?xml version="1.0" encoding="utf-8"?>
<sst xmlns="http://schemas.openxmlformats.org/spreadsheetml/2006/main" count="86" uniqueCount="61">
  <si>
    <t>Приложение 1Б</t>
  </si>
  <si>
    <t>справка за приходите по такса битови отпадъци в част "третиране на ТБО " - план за 2021г.</t>
  </si>
  <si>
    <t>флаг</t>
  </si>
  <si>
    <t>пълен облог</t>
  </si>
  <si>
    <t>извън строителни - пълен облог</t>
  </si>
  <si>
    <t>без такса</t>
  </si>
  <si>
    <t>контейнери</t>
  </si>
  <si>
    <t>декларации намаление ТБО</t>
  </si>
  <si>
    <t>depo I ìstota</t>
  </si>
  <si>
    <t>основи</t>
  </si>
  <si>
    <t>размер (%о)</t>
  </si>
  <si>
    <t>събираемост</t>
  </si>
  <si>
    <t>приход</t>
  </si>
  <si>
    <t>лице</t>
  </si>
  <si>
    <t>ФЛ</t>
  </si>
  <si>
    <t>ЮЛ</t>
  </si>
  <si>
    <t>фл</t>
  </si>
  <si>
    <t>юл</t>
  </si>
  <si>
    <t>общо</t>
  </si>
  <si>
    <t>район/НМ</t>
  </si>
  <si>
    <t xml:space="preserve"> + </t>
  </si>
  <si>
    <t xml:space="preserve"> - </t>
  </si>
  <si>
    <t>2020г. :</t>
  </si>
  <si>
    <t>ОБЩО</t>
  </si>
  <si>
    <t>Дряново</t>
  </si>
  <si>
    <t>райони 1 и 5 (без гр.Дряново)</t>
  </si>
  <si>
    <t>Царева Ливада</t>
  </si>
  <si>
    <t>Радовци</t>
  </si>
  <si>
    <t>Г.Българени</t>
  </si>
  <si>
    <t>Глушка</t>
  </si>
  <si>
    <t>Район 2 (без гр.Дряново и кварталите)</t>
  </si>
  <si>
    <t>Ганчовец</t>
  </si>
  <si>
    <t>Руня</t>
  </si>
  <si>
    <t>Район 3 (без гр.Дряново - подст.)</t>
  </si>
  <si>
    <t>Туркинча</t>
  </si>
  <si>
    <t>Соколово</t>
  </si>
  <si>
    <t>Гоздейка</t>
  </si>
  <si>
    <t>Длъгня</t>
  </si>
  <si>
    <t>Катранджии</t>
  </si>
  <si>
    <t>Маноя</t>
  </si>
  <si>
    <t>Косарка</t>
  </si>
  <si>
    <t>Саласука</t>
  </si>
  <si>
    <t>Зая</t>
  </si>
  <si>
    <t>Район 4 (без гр.Дряново и кварталите)</t>
  </si>
  <si>
    <t>Керека</t>
  </si>
  <si>
    <t>Денчевци</t>
  </si>
  <si>
    <t>Пейна</t>
  </si>
  <si>
    <t>Чуково</t>
  </si>
  <si>
    <t>Гостилица</t>
  </si>
  <si>
    <t>Район 6 (без гр.Дряново, кварталите и ман.)</t>
  </si>
  <si>
    <t>Геша</t>
  </si>
  <si>
    <t>Караиванца</t>
  </si>
  <si>
    <t>Скалско</t>
  </si>
  <si>
    <t>Славейково</t>
  </si>
  <si>
    <t>Янтра</t>
  </si>
  <si>
    <t>СЕЛА С ДЕПО И ЧИСТОТА</t>
  </si>
  <si>
    <t>БУЧУКОВЦИ</t>
  </si>
  <si>
    <t>КУМАНИТЕ</t>
  </si>
  <si>
    <t>РУСИНОВЦИ</t>
  </si>
  <si>
    <t>МАЛКИ БЪЛГАРЕНИ</t>
  </si>
  <si>
    <t>РАДАНЧЕТО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</si>
</sst>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" fontId="0" fillId="0" borderId="0" xfId="0" applyNumberFormat="1"/>
    <xf numFmtId="0" fontId="1" fillId="0" borderId="0" xfId="0" applyFont="1"/>
    <xf numFmtId="4" fontId="0" fillId="0" borderId="0" xfId="0" applyNumberFormat="1" applyBorder="1" applyAlignment="1">
      <alignment horizontal="right"/>
    </xf>
    <xf numFmtId="4" fontId="0" fillId="0" borderId="0" xfId="0" applyNumberFormat="1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0" xfId="0" applyBorder="1" applyAlignment="1"/>
    <xf numFmtId="0" fontId="0" fillId="0" borderId="2" xfId="0" applyBorder="1"/>
    <xf numFmtId="4" fontId="0" fillId="0" borderId="2" xfId="0" applyNumberFormat="1" applyBorder="1" applyAlignment="1">
      <alignment horizontal="center"/>
    </xf>
    <xf numFmtId="4" fontId="0" fillId="0" borderId="2" xfId="0" applyNumberFormat="1" applyBorder="1"/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4" fontId="1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4" fontId="1" fillId="0" borderId="2" xfId="0" applyNumberFormat="1" applyFont="1" applyBorder="1"/>
    <xf numFmtId="4" fontId="1" fillId="0" borderId="2" xfId="0" applyNumberFormat="1" applyFont="1" applyFill="1" applyBorder="1"/>
    <xf numFmtId="0" fontId="1" fillId="0" borderId="2" xfId="0" applyFont="1" applyBorder="1"/>
    <xf numFmtId="0" fontId="0" fillId="2" borderId="2" xfId="0" applyFill="1" applyBorder="1"/>
    <xf numFmtId="4" fontId="0" fillId="2" borderId="2" xfId="0" applyNumberFormat="1" applyFill="1" applyBorder="1"/>
    <xf numFmtId="4" fontId="1" fillId="2" borderId="2" xfId="0" applyNumberFormat="1" applyFont="1" applyFill="1" applyBorder="1"/>
    <xf numFmtId="0" fontId="1" fillId="2" borderId="2" xfId="0" applyFont="1" applyFill="1" applyBorder="1"/>
    <xf numFmtId="0" fontId="0" fillId="3" borderId="2" xfId="0" applyFill="1" applyBorder="1"/>
    <xf numFmtId="4" fontId="0" fillId="0" borderId="2" xfId="0" applyNumberFormat="1" applyFill="1" applyBorder="1"/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3"/>
  <sheetViews>
    <sheetView tabSelected="1" workbookViewId="0">
      <selection activeCell="V6" sqref="V6"/>
    </sheetView>
  </sheetViews>
  <sheetFormatPr defaultRowHeight="15" x14ac:dyDescent="0.25"/>
  <cols>
    <col min="1" max="1" width="41.140625" customWidth="1"/>
    <col min="2" max="2" width="12.42578125" style="1" hidden="1" customWidth="1"/>
    <col min="3" max="3" width="12.5703125" style="1" hidden="1" customWidth="1"/>
    <col min="4" max="4" width="12.85546875" hidden="1" customWidth="1"/>
    <col min="5" max="5" width="18.28515625" hidden="1" customWidth="1"/>
    <col min="6" max="6" width="9.140625" hidden="1" customWidth="1"/>
    <col min="7" max="7" width="10" style="1" hidden="1" customWidth="1"/>
    <col min="8" max="8" width="12.42578125" style="1" hidden="1" customWidth="1"/>
    <col min="9" max="10" width="13" style="1" hidden="1" customWidth="1"/>
    <col min="11" max="12" width="13.7109375" style="1" hidden="1" customWidth="1"/>
    <col min="13" max="14" width="12.42578125" style="2" bestFit="1" customWidth="1"/>
    <col min="18" max="18" width="9.140625" customWidth="1"/>
    <col min="19" max="19" width="11.28515625" style="1" customWidth="1"/>
    <col min="20" max="20" width="13.5703125" style="1" customWidth="1"/>
    <col min="21" max="21" width="9.140625" style="1"/>
    <col min="22" max="22" width="10" style="1" bestFit="1" customWidth="1"/>
  </cols>
  <sheetData>
    <row r="1" spans="1:25" x14ac:dyDescent="0.25">
      <c r="D1" s="1"/>
      <c r="E1" s="1"/>
      <c r="F1" s="1"/>
      <c r="M1" s="1"/>
      <c r="N1" s="1"/>
      <c r="O1" s="2"/>
      <c r="P1" s="2"/>
      <c r="S1"/>
      <c r="T1"/>
      <c r="V1" s="3" t="s">
        <v>0</v>
      </c>
      <c r="W1" s="4"/>
      <c r="X1" s="5"/>
    </row>
    <row r="2" spans="1:25" x14ac:dyDescent="0.2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7"/>
      <c r="X2" s="7"/>
      <c r="Y2" s="7"/>
    </row>
    <row r="3" spans="1:25" ht="15" customHeight="1" x14ac:dyDescent="0.25">
      <c r="A3" s="8" t="s">
        <v>2</v>
      </c>
      <c r="B3" s="9" t="s">
        <v>3</v>
      </c>
      <c r="C3" s="9"/>
      <c r="D3" s="10" t="s">
        <v>4</v>
      </c>
      <c r="E3" s="10"/>
      <c r="F3" s="10" t="s">
        <v>5</v>
      </c>
      <c r="G3" s="9" t="s">
        <v>6</v>
      </c>
      <c r="H3" s="9"/>
      <c r="I3" s="9" t="s">
        <v>7</v>
      </c>
      <c r="J3" s="9"/>
      <c r="K3" s="9" t="s">
        <v>8</v>
      </c>
      <c r="L3" s="9"/>
      <c r="M3" s="11" t="s">
        <v>9</v>
      </c>
      <c r="N3" s="11"/>
      <c r="O3" s="12" t="s">
        <v>10</v>
      </c>
      <c r="P3" s="12"/>
      <c r="Q3" s="12" t="s">
        <v>11</v>
      </c>
      <c r="R3" s="12"/>
      <c r="S3" s="12" t="s">
        <v>12</v>
      </c>
      <c r="T3" s="12"/>
      <c r="U3" s="12"/>
      <c r="V3" s="12"/>
    </row>
    <row r="4" spans="1:25" x14ac:dyDescent="0.25">
      <c r="A4" s="8" t="s">
        <v>13</v>
      </c>
      <c r="B4" s="13" t="s">
        <v>14</v>
      </c>
      <c r="C4" s="13" t="s">
        <v>15</v>
      </c>
      <c r="D4" s="13" t="s">
        <v>14</v>
      </c>
      <c r="E4" s="13" t="s">
        <v>15</v>
      </c>
      <c r="F4" s="13" t="s">
        <v>15</v>
      </c>
      <c r="G4" s="13" t="s">
        <v>16</v>
      </c>
      <c r="H4" s="13" t="s">
        <v>17</v>
      </c>
      <c r="I4" s="13" t="s">
        <v>14</v>
      </c>
      <c r="J4" s="13" t="s">
        <v>15</v>
      </c>
      <c r="K4" s="13" t="s">
        <v>16</v>
      </c>
      <c r="L4" s="13" t="s">
        <v>17</v>
      </c>
      <c r="M4" s="14" t="s">
        <v>16</v>
      </c>
      <c r="N4" s="14" t="s">
        <v>17</v>
      </c>
      <c r="O4" s="14" t="s">
        <v>16</v>
      </c>
      <c r="P4" s="14" t="s">
        <v>17</v>
      </c>
      <c r="Q4" s="14" t="s">
        <v>16</v>
      </c>
      <c r="R4" s="14" t="s">
        <v>17</v>
      </c>
      <c r="S4" s="14" t="s">
        <v>6</v>
      </c>
      <c r="T4" s="14" t="s">
        <v>16</v>
      </c>
      <c r="U4" s="14" t="s">
        <v>17</v>
      </c>
      <c r="V4" s="15" t="s">
        <v>18</v>
      </c>
    </row>
    <row r="5" spans="1:25" x14ac:dyDescent="0.25">
      <c r="A5" s="8" t="s">
        <v>19</v>
      </c>
      <c r="B5" s="13" t="s">
        <v>20</v>
      </c>
      <c r="C5" s="13" t="s">
        <v>20</v>
      </c>
      <c r="D5" s="13" t="s">
        <v>20</v>
      </c>
      <c r="E5" s="13" t="s">
        <v>20</v>
      </c>
      <c r="F5" s="13" t="s">
        <v>21</v>
      </c>
      <c r="G5" s="13" t="s">
        <v>21</v>
      </c>
      <c r="H5" s="13" t="s">
        <v>21</v>
      </c>
      <c r="I5" s="13" t="s">
        <v>21</v>
      </c>
      <c r="J5" s="13" t="s">
        <v>21</v>
      </c>
      <c r="K5" s="13" t="s">
        <v>20</v>
      </c>
      <c r="L5" s="13" t="s">
        <v>20</v>
      </c>
      <c r="M5" s="14"/>
      <c r="N5" s="16" t="s">
        <v>22</v>
      </c>
      <c r="O5" s="8">
        <v>2.5</v>
      </c>
      <c r="P5" s="8">
        <v>3.1</v>
      </c>
      <c r="Q5" s="8"/>
      <c r="R5" s="8"/>
      <c r="S5" s="10"/>
      <c r="T5" s="10"/>
      <c r="U5" s="10"/>
      <c r="V5" s="10"/>
    </row>
    <row r="6" spans="1:25" s="2" customFormat="1" x14ac:dyDescent="0.25">
      <c r="A6" s="17" t="s">
        <v>23</v>
      </c>
      <c r="B6" s="18">
        <f>B7+B8+B13+B16+B26+B32+B38</f>
        <v>77177786.899999991</v>
      </c>
      <c r="C6" s="18">
        <f t="shared" ref="C6:J6" si="0">C7+C8+C13+C16+C26+C32+C38</f>
        <v>63669716.999999993</v>
      </c>
      <c r="D6" s="18">
        <f t="shared" si="0"/>
        <v>309843.20000000001</v>
      </c>
      <c r="E6" s="18">
        <f t="shared" si="0"/>
        <v>6420654.8000000007</v>
      </c>
      <c r="F6" s="18">
        <f t="shared" si="0"/>
        <v>74269</v>
      </c>
      <c r="G6" s="18">
        <f t="shared" si="0"/>
        <v>722475.9</v>
      </c>
      <c r="H6" s="18">
        <f t="shared" si="0"/>
        <v>36193640</v>
      </c>
      <c r="I6" s="18">
        <f t="shared" si="0"/>
        <v>9476518.700000003</v>
      </c>
      <c r="J6" s="18">
        <f t="shared" si="0"/>
        <v>6936082.1999999993</v>
      </c>
      <c r="K6" s="19">
        <f t="shared" ref="K6:L6" si="1">K7+K8+K13+K16+K26+K32</f>
        <v>1032083.7999999999</v>
      </c>
      <c r="L6" s="19">
        <f t="shared" si="1"/>
        <v>36314.099999999977</v>
      </c>
      <c r="M6" s="18">
        <f>B6+D6-G6-I6</f>
        <v>67288635.499999985</v>
      </c>
      <c r="N6" s="18">
        <f>C6+E6-F6-H6-J6</f>
        <v>26886380.599999998</v>
      </c>
      <c r="O6" s="20">
        <v>2.7</v>
      </c>
      <c r="P6" s="20">
        <v>2.7</v>
      </c>
      <c r="Q6" s="20"/>
      <c r="R6" s="20"/>
      <c r="S6" s="18">
        <f>S7+S8+S13+S16+S26+S32+S38</f>
        <v>31541</v>
      </c>
      <c r="T6" s="18">
        <f t="shared" ref="T6" si="2">T7+T8+T13+T16+T26+T32+T38</f>
        <v>165250.85155920003</v>
      </c>
      <c r="U6" s="18">
        <f>U7+U8+U13+U16+U26+U32+U38</f>
        <v>58034.442637800006</v>
      </c>
      <c r="V6" s="18">
        <f>T6+U6+S6</f>
        <v>254826.29419700004</v>
      </c>
    </row>
    <row r="7" spans="1:25" x14ac:dyDescent="0.25">
      <c r="A7" s="21" t="s">
        <v>24</v>
      </c>
      <c r="B7" s="22">
        <v>61128493.799999997</v>
      </c>
      <c r="C7" s="22">
        <f>58443058-7298039</f>
        <v>51145019</v>
      </c>
      <c r="D7" s="22">
        <v>301066.09999999998</v>
      </c>
      <c r="E7" s="22">
        <v>1178409.2999999998</v>
      </c>
      <c r="F7" s="22">
        <v>74269</v>
      </c>
      <c r="G7" s="22">
        <v>722475.9</v>
      </c>
      <c r="H7" s="22">
        <v>25495167</v>
      </c>
      <c r="I7" s="22">
        <v>7747297.5000000009</v>
      </c>
      <c r="J7" s="22">
        <v>4931503.0999999987</v>
      </c>
      <c r="K7" s="22">
        <v>847664</v>
      </c>
      <c r="L7" s="22">
        <v>36314.099999999977</v>
      </c>
      <c r="M7" s="23">
        <f>B7+D7-G7-I7+K7</f>
        <v>53807450.5</v>
      </c>
      <c r="N7" s="23">
        <f>C7+E7-F7-H7-J7+L7</f>
        <v>21858803.300000001</v>
      </c>
      <c r="O7" s="24">
        <v>2.7</v>
      </c>
      <c r="P7" s="24">
        <v>2.7</v>
      </c>
      <c r="Q7" s="24">
        <v>0.9</v>
      </c>
      <c r="R7" s="24">
        <v>0.8</v>
      </c>
      <c r="S7" s="22">
        <v>19790</v>
      </c>
      <c r="T7" s="22">
        <f>M7*O7*Q7/1000</f>
        <v>130752.10471500002</v>
      </c>
      <c r="U7" s="22">
        <f>N7*P7*R7/1000</f>
        <v>47215.015128000006</v>
      </c>
      <c r="V7" s="22">
        <f>T7+U7+S7</f>
        <v>197757.11984300002</v>
      </c>
    </row>
    <row r="8" spans="1:25" x14ac:dyDescent="0.25">
      <c r="A8" s="25" t="s">
        <v>25</v>
      </c>
      <c r="B8" s="22">
        <f>SUM(B9:B12)</f>
        <v>4573752.8</v>
      </c>
      <c r="C8" s="22">
        <f t="shared" ref="C8:L8" si="3">SUM(C9:C12)</f>
        <v>2572782</v>
      </c>
      <c r="D8" s="22">
        <f t="shared" si="3"/>
        <v>0</v>
      </c>
      <c r="E8" s="22">
        <f t="shared" si="3"/>
        <v>1149248.2</v>
      </c>
      <c r="F8" s="22">
        <f t="shared" si="3"/>
        <v>0</v>
      </c>
      <c r="G8" s="22">
        <f t="shared" si="3"/>
        <v>0</v>
      </c>
      <c r="H8" s="22">
        <f t="shared" si="3"/>
        <v>1553318.5</v>
      </c>
      <c r="I8" s="22">
        <f t="shared" si="3"/>
        <v>727754.1</v>
      </c>
      <c r="J8" s="22">
        <f t="shared" si="3"/>
        <v>549644.50000000012</v>
      </c>
      <c r="K8" s="22">
        <f t="shared" si="3"/>
        <v>136544.70000000001</v>
      </c>
      <c r="L8" s="22">
        <f t="shared" si="3"/>
        <v>0</v>
      </c>
      <c r="M8" s="23">
        <f t="shared" ref="M8:M32" si="4">B8+D8-G8-I8</f>
        <v>3845998.6999999997</v>
      </c>
      <c r="N8" s="23">
        <f>C8+E8-F8-H8-J8</f>
        <v>1619067.2000000002</v>
      </c>
      <c r="O8" s="24">
        <v>2.7</v>
      </c>
      <c r="P8" s="24">
        <v>2.7</v>
      </c>
      <c r="Q8" s="24">
        <v>0.88</v>
      </c>
      <c r="R8" s="24">
        <v>0.78</v>
      </c>
      <c r="S8" s="22">
        <f>SUM(S9:S12)</f>
        <v>2237</v>
      </c>
      <c r="T8" s="22">
        <f t="shared" ref="T8:U37" si="5">M8*O8*Q8/1000</f>
        <v>9138.0929111999994</v>
      </c>
      <c r="U8" s="22">
        <f t="shared" si="5"/>
        <v>3409.7555232000004</v>
      </c>
      <c r="V8" s="22">
        <f t="shared" ref="V8:V43" si="6">T8+U8+S8</f>
        <v>14784.848434399999</v>
      </c>
    </row>
    <row r="9" spans="1:25" x14ac:dyDescent="0.25">
      <c r="A9" s="21" t="s">
        <v>26</v>
      </c>
      <c r="B9" s="10">
        <v>4206636</v>
      </c>
      <c r="C9" s="10">
        <v>2399651.5</v>
      </c>
      <c r="D9" s="10">
        <v>0</v>
      </c>
      <c r="E9" s="10">
        <v>1149248.2</v>
      </c>
      <c r="F9" s="10"/>
      <c r="G9" s="10"/>
      <c r="H9" s="10">
        <v>1553318.5</v>
      </c>
      <c r="I9" s="10">
        <v>655557.1</v>
      </c>
      <c r="J9" s="10">
        <v>549644.50000000012</v>
      </c>
      <c r="K9" s="10">
        <v>136544.70000000001</v>
      </c>
      <c r="L9" s="10">
        <v>0</v>
      </c>
      <c r="M9" s="18">
        <f t="shared" ref="M9:M12" si="7">B9+D9-G9-I9+K9</f>
        <v>3687623.6</v>
      </c>
      <c r="N9" s="18">
        <f t="shared" ref="N9:N12" si="8">C9+E9-F9-H9-J9+L9</f>
        <v>1445936.7000000002</v>
      </c>
      <c r="O9" s="20">
        <v>2.7</v>
      </c>
      <c r="P9" s="20">
        <v>2.7</v>
      </c>
      <c r="Q9" s="20">
        <v>0.88</v>
      </c>
      <c r="R9" s="20">
        <v>0.78</v>
      </c>
      <c r="S9" s="10">
        <v>2237</v>
      </c>
      <c r="T9" s="10">
        <f t="shared" si="5"/>
        <v>8761.7936736000011</v>
      </c>
      <c r="U9" s="10">
        <f t="shared" si="5"/>
        <v>3045.1426902000007</v>
      </c>
      <c r="V9" s="10">
        <f t="shared" si="6"/>
        <v>14043.936363800001</v>
      </c>
    </row>
    <row r="10" spans="1:25" x14ac:dyDescent="0.25">
      <c r="A10" s="21" t="s">
        <v>27</v>
      </c>
      <c r="B10" s="10">
        <v>132175.79999999999</v>
      </c>
      <c r="C10" s="10">
        <v>156692.70000000001</v>
      </c>
      <c r="D10" s="10"/>
      <c r="E10" s="10"/>
      <c r="F10" s="10"/>
      <c r="G10" s="10"/>
      <c r="H10" s="10"/>
      <c r="I10" s="10">
        <v>50213.7</v>
      </c>
      <c r="J10" s="10">
        <v>0</v>
      </c>
      <c r="K10" s="10"/>
      <c r="L10" s="10"/>
      <c r="M10" s="18">
        <f t="shared" si="7"/>
        <v>81962.099999999991</v>
      </c>
      <c r="N10" s="18">
        <f t="shared" si="8"/>
        <v>156692.70000000001</v>
      </c>
      <c r="O10" s="20">
        <v>2.7</v>
      </c>
      <c r="P10" s="20">
        <v>2.7</v>
      </c>
      <c r="Q10" s="20">
        <v>0.88</v>
      </c>
      <c r="R10" s="20">
        <v>0.78</v>
      </c>
      <c r="S10" s="10"/>
      <c r="T10" s="10">
        <f t="shared" si="5"/>
        <v>194.7419496</v>
      </c>
      <c r="U10" s="10">
        <f t="shared" si="5"/>
        <v>329.99482620000009</v>
      </c>
      <c r="V10" s="10">
        <f t="shared" si="6"/>
        <v>524.73677580000003</v>
      </c>
    </row>
    <row r="11" spans="1:25" x14ac:dyDescent="0.25">
      <c r="A11" s="21" t="s">
        <v>28</v>
      </c>
      <c r="B11" s="10">
        <v>132409.4</v>
      </c>
      <c r="C11" s="10">
        <v>16437.800000000017</v>
      </c>
      <c r="D11" s="10"/>
      <c r="E11" s="10"/>
      <c r="F11" s="10"/>
      <c r="G11" s="10"/>
      <c r="H11" s="10"/>
      <c r="I11" s="10">
        <v>17253</v>
      </c>
      <c r="J11" s="10">
        <v>0</v>
      </c>
      <c r="K11" s="10"/>
      <c r="L11" s="10"/>
      <c r="M11" s="18">
        <f t="shared" si="7"/>
        <v>115156.4</v>
      </c>
      <c r="N11" s="18">
        <f t="shared" si="8"/>
        <v>16437.800000000017</v>
      </c>
      <c r="O11" s="20">
        <v>2.7</v>
      </c>
      <c r="P11" s="20">
        <v>2.7</v>
      </c>
      <c r="Q11" s="20">
        <v>0.88</v>
      </c>
      <c r="R11" s="20">
        <v>0.78</v>
      </c>
      <c r="S11" s="10"/>
      <c r="T11" s="10">
        <f t="shared" si="5"/>
        <v>273.61160640000003</v>
      </c>
      <c r="U11" s="10">
        <f t="shared" si="5"/>
        <v>34.618006800000039</v>
      </c>
      <c r="V11" s="10">
        <f t="shared" si="6"/>
        <v>308.22961320000007</v>
      </c>
    </row>
    <row r="12" spans="1:25" x14ac:dyDescent="0.25">
      <c r="A12" s="21" t="s">
        <v>29</v>
      </c>
      <c r="B12" s="10">
        <v>102531.59999999999</v>
      </c>
      <c r="C12" s="10">
        <v>0</v>
      </c>
      <c r="D12" s="10"/>
      <c r="E12" s="10"/>
      <c r="F12" s="10"/>
      <c r="G12" s="10"/>
      <c r="H12" s="10"/>
      <c r="I12" s="10">
        <v>4730.3</v>
      </c>
      <c r="J12" s="10">
        <v>0</v>
      </c>
      <c r="K12" s="10"/>
      <c r="L12" s="10"/>
      <c r="M12" s="18">
        <f t="shared" si="7"/>
        <v>97801.299999999988</v>
      </c>
      <c r="N12" s="18">
        <f t="shared" si="8"/>
        <v>0</v>
      </c>
      <c r="O12" s="20">
        <v>2.7</v>
      </c>
      <c r="P12" s="20">
        <v>2.7</v>
      </c>
      <c r="Q12" s="20">
        <v>0.88</v>
      </c>
      <c r="R12" s="20">
        <v>0.78</v>
      </c>
      <c r="S12" s="10"/>
      <c r="T12" s="10">
        <f t="shared" si="5"/>
        <v>232.37588880000001</v>
      </c>
      <c r="U12" s="10">
        <f t="shared" si="5"/>
        <v>0</v>
      </c>
      <c r="V12" s="10">
        <f t="shared" si="6"/>
        <v>232.37588880000001</v>
      </c>
    </row>
    <row r="13" spans="1:25" x14ac:dyDescent="0.25">
      <c r="A13" s="25" t="s">
        <v>30</v>
      </c>
      <c r="B13" s="22">
        <f>SUM(B14:B15)</f>
        <v>1158833.8</v>
      </c>
      <c r="C13" s="22">
        <f t="shared" ref="C13:L13" si="9">SUM(C14:C15)</f>
        <v>196005.3</v>
      </c>
      <c r="D13" s="22">
        <f t="shared" si="9"/>
        <v>0</v>
      </c>
      <c r="E13" s="22">
        <f t="shared" si="9"/>
        <v>315797.40000000002</v>
      </c>
      <c r="F13" s="22">
        <f t="shared" si="9"/>
        <v>0</v>
      </c>
      <c r="G13" s="22">
        <f t="shared" si="9"/>
        <v>0</v>
      </c>
      <c r="H13" s="22">
        <f t="shared" si="9"/>
        <v>229746</v>
      </c>
      <c r="I13" s="22">
        <f t="shared" si="9"/>
        <v>115571.79999999999</v>
      </c>
      <c r="J13" s="22">
        <f t="shared" si="9"/>
        <v>71488.700000000012</v>
      </c>
      <c r="K13" s="22">
        <f t="shared" si="9"/>
        <v>13442.2</v>
      </c>
      <c r="L13" s="22">
        <f t="shared" si="9"/>
        <v>0</v>
      </c>
      <c r="M13" s="23">
        <f t="shared" si="4"/>
        <v>1043262</v>
      </c>
      <c r="N13" s="23">
        <f t="shared" ref="N13:N32" si="10">C13+E13-F13-H13-J13</f>
        <v>210568</v>
      </c>
      <c r="O13" s="24">
        <v>2.7</v>
      </c>
      <c r="P13" s="24">
        <v>2.7</v>
      </c>
      <c r="Q13" s="24">
        <v>0.86</v>
      </c>
      <c r="R13" s="24">
        <v>0.76</v>
      </c>
      <c r="S13" s="22">
        <f>SUM(S14:S15)</f>
        <v>328</v>
      </c>
      <c r="T13" s="22">
        <f t="shared" si="5"/>
        <v>2422.4543640000002</v>
      </c>
      <c r="U13" s="22">
        <f t="shared" si="5"/>
        <v>432.0855360000001</v>
      </c>
      <c r="V13" s="22">
        <f t="shared" si="6"/>
        <v>3182.5399000000002</v>
      </c>
    </row>
    <row r="14" spans="1:25" x14ac:dyDescent="0.25">
      <c r="A14" s="21" t="s">
        <v>31</v>
      </c>
      <c r="B14" s="10">
        <v>876495.8</v>
      </c>
      <c r="C14" s="10">
        <v>167425.5</v>
      </c>
      <c r="D14" s="10">
        <v>0</v>
      </c>
      <c r="E14" s="10">
        <v>315797.40000000002</v>
      </c>
      <c r="F14" s="10"/>
      <c r="G14" s="10"/>
      <c r="H14" s="10">
        <v>229746</v>
      </c>
      <c r="I14" s="10">
        <v>105638.29999999999</v>
      </c>
      <c r="J14" s="10">
        <v>71488.700000000012</v>
      </c>
      <c r="K14" s="26">
        <v>13442.2</v>
      </c>
      <c r="L14" s="26">
        <v>0</v>
      </c>
      <c r="M14" s="18">
        <f t="shared" ref="M14:M15" si="11">B14+D14-G14-I14+K14</f>
        <v>784299.7</v>
      </c>
      <c r="N14" s="18">
        <f t="shared" ref="N14:N15" si="12">C14+E14-F14-H14-J14+L14</f>
        <v>181988.2</v>
      </c>
      <c r="O14" s="20">
        <v>2.7</v>
      </c>
      <c r="P14" s="20">
        <v>2.7</v>
      </c>
      <c r="Q14" s="20">
        <v>0.86</v>
      </c>
      <c r="R14" s="20">
        <v>0.76</v>
      </c>
      <c r="S14" s="10">
        <v>328</v>
      </c>
      <c r="T14" s="10">
        <f t="shared" si="5"/>
        <v>1821.1439034</v>
      </c>
      <c r="U14" s="10">
        <f t="shared" si="5"/>
        <v>373.43978640000006</v>
      </c>
      <c r="V14" s="10">
        <f t="shared" si="6"/>
        <v>2522.5836898000002</v>
      </c>
    </row>
    <row r="15" spans="1:25" x14ac:dyDescent="0.25">
      <c r="A15" s="21" t="s">
        <v>32</v>
      </c>
      <c r="B15" s="10">
        <v>282338</v>
      </c>
      <c r="C15" s="10">
        <v>28579.799999999988</v>
      </c>
      <c r="D15" s="10"/>
      <c r="E15" s="10"/>
      <c r="F15" s="10"/>
      <c r="G15" s="10"/>
      <c r="H15" s="10"/>
      <c r="I15" s="10">
        <v>9933.5</v>
      </c>
      <c r="J15" s="10">
        <v>0</v>
      </c>
      <c r="K15" s="26"/>
      <c r="L15" s="26"/>
      <c r="M15" s="18">
        <f t="shared" si="11"/>
        <v>272404.5</v>
      </c>
      <c r="N15" s="18">
        <f t="shared" si="12"/>
        <v>28579.799999999988</v>
      </c>
      <c r="O15" s="20">
        <v>2.7</v>
      </c>
      <c r="P15" s="20">
        <v>2.7</v>
      </c>
      <c r="Q15" s="20">
        <v>0.86</v>
      </c>
      <c r="R15" s="20">
        <v>0.76</v>
      </c>
      <c r="S15" s="10"/>
      <c r="T15" s="10">
        <f t="shared" si="5"/>
        <v>632.52324899999996</v>
      </c>
      <c r="U15" s="10">
        <f t="shared" si="5"/>
        <v>58.645749599999981</v>
      </c>
      <c r="V15" s="10">
        <f t="shared" si="6"/>
        <v>691.1689985999999</v>
      </c>
    </row>
    <row r="16" spans="1:25" x14ac:dyDescent="0.25">
      <c r="A16" s="25" t="s">
        <v>33</v>
      </c>
      <c r="B16" s="22">
        <f>SUM(B17:B25)</f>
        <v>3408125.4</v>
      </c>
      <c r="C16" s="22">
        <f t="shared" ref="C16:L16" si="13">SUM(C17:C25)</f>
        <v>7376070.3999999994</v>
      </c>
      <c r="D16" s="22">
        <f t="shared" si="13"/>
        <v>4428.7</v>
      </c>
      <c r="E16" s="22">
        <f t="shared" si="13"/>
        <v>524343.9</v>
      </c>
      <c r="F16" s="22">
        <f t="shared" si="13"/>
        <v>0</v>
      </c>
      <c r="G16" s="22">
        <f t="shared" si="13"/>
        <v>0</v>
      </c>
      <c r="H16" s="22">
        <f t="shared" si="13"/>
        <v>7444926.3000000007</v>
      </c>
      <c r="I16" s="22">
        <f t="shared" si="13"/>
        <v>311906.3</v>
      </c>
      <c r="J16" s="22">
        <f t="shared" si="13"/>
        <v>299803.90000000002</v>
      </c>
      <c r="K16" s="22">
        <f t="shared" si="13"/>
        <v>0</v>
      </c>
      <c r="L16" s="22">
        <f t="shared" si="13"/>
        <v>0</v>
      </c>
      <c r="M16" s="23">
        <f>B16+D16-G16-I16</f>
        <v>3100647.8000000003</v>
      </c>
      <c r="N16" s="23">
        <f t="shared" si="10"/>
        <v>155684.09999999905</v>
      </c>
      <c r="O16" s="24">
        <v>2.7</v>
      </c>
      <c r="P16" s="24">
        <v>2.7</v>
      </c>
      <c r="Q16" s="24">
        <v>0.9</v>
      </c>
      <c r="R16" s="24">
        <v>0.78</v>
      </c>
      <c r="S16" s="22">
        <f>SUM(S18:S25)</f>
        <v>5016</v>
      </c>
      <c r="T16" s="22">
        <f t="shared" si="5"/>
        <v>7534.5741540000008</v>
      </c>
      <c r="U16" s="22">
        <f t="shared" si="5"/>
        <v>327.87071459999805</v>
      </c>
      <c r="V16" s="22">
        <f t="shared" si="6"/>
        <v>12878.4448686</v>
      </c>
    </row>
    <row r="17" spans="1:22" x14ac:dyDescent="0.25">
      <c r="A17" s="21" t="s">
        <v>34</v>
      </c>
      <c r="B17" s="10">
        <v>421107.3</v>
      </c>
      <c r="C17" s="10">
        <v>16423.900000000023</v>
      </c>
      <c r="D17" s="10"/>
      <c r="E17" s="10"/>
      <c r="F17" s="10"/>
      <c r="G17" s="10"/>
      <c r="H17" s="10"/>
      <c r="I17" s="10">
        <v>42260.7</v>
      </c>
      <c r="J17" s="10">
        <v>0</v>
      </c>
      <c r="K17" s="26"/>
      <c r="L17" s="26"/>
      <c r="M17" s="18">
        <f t="shared" ref="M17:M25" si="14">B17+D17-G17-I17+K17</f>
        <v>378846.6</v>
      </c>
      <c r="N17" s="18">
        <f t="shared" ref="N17:N25" si="15">C17+E17-F17-H17-J17+L17</f>
        <v>16423.900000000023</v>
      </c>
      <c r="O17" s="20">
        <v>2.7</v>
      </c>
      <c r="P17" s="20">
        <v>2.7</v>
      </c>
      <c r="Q17" s="20">
        <v>0.9</v>
      </c>
      <c r="R17" s="20">
        <v>0.8</v>
      </c>
      <c r="S17" s="10"/>
      <c r="T17" s="10">
        <f t="shared" si="5"/>
        <v>920.59723800000006</v>
      </c>
      <c r="U17" s="10">
        <f t="shared" si="5"/>
        <v>35.475624000000053</v>
      </c>
      <c r="V17" s="10">
        <f t="shared" si="6"/>
        <v>956.0728620000001</v>
      </c>
    </row>
    <row r="18" spans="1:22" x14ac:dyDescent="0.25">
      <c r="A18" s="21" t="s">
        <v>35</v>
      </c>
      <c r="B18" s="10">
        <v>261450.2</v>
      </c>
      <c r="C18" s="10">
        <v>7031065.3999999994</v>
      </c>
      <c r="D18" s="10"/>
      <c r="E18" s="10"/>
      <c r="F18" s="10"/>
      <c r="G18" s="10"/>
      <c r="H18" s="10">
        <v>6920582.4000000004</v>
      </c>
      <c r="I18" s="10">
        <v>70682.400000000009</v>
      </c>
      <c r="J18" s="10">
        <v>47096.399999999994</v>
      </c>
      <c r="K18" s="26"/>
      <c r="L18" s="26"/>
      <c r="M18" s="18">
        <f t="shared" si="14"/>
        <v>190767.8</v>
      </c>
      <c r="N18" s="18">
        <f t="shared" si="15"/>
        <v>63386.599999999074</v>
      </c>
      <c r="O18" s="20">
        <v>2.7</v>
      </c>
      <c r="P18" s="20">
        <v>2.7</v>
      </c>
      <c r="Q18" s="20">
        <v>0.9</v>
      </c>
      <c r="R18" s="20">
        <v>0.8</v>
      </c>
      <c r="S18" s="10">
        <v>3762</v>
      </c>
      <c r="T18" s="10">
        <f t="shared" si="5"/>
        <v>463.56575400000003</v>
      </c>
      <c r="U18" s="10">
        <f t="shared" si="5"/>
        <v>136.915055999998</v>
      </c>
      <c r="V18" s="10">
        <f t="shared" si="6"/>
        <v>4362.4808099999982</v>
      </c>
    </row>
    <row r="19" spans="1:22" x14ac:dyDescent="0.25">
      <c r="A19" s="21" t="s">
        <v>36</v>
      </c>
      <c r="B19" s="10">
        <v>342831.7</v>
      </c>
      <c r="C19" s="10">
        <v>14047.799999999988</v>
      </c>
      <c r="D19" s="10"/>
      <c r="E19" s="10"/>
      <c r="F19" s="10"/>
      <c r="G19" s="10"/>
      <c r="H19" s="10"/>
      <c r="I19" s="10">
        <v>54973.2</v>
      </c>
      <c r="J19" s="10">
        <v>1830</v>
      </c>
      <c r="K19" s="26"/>
      <c r="L19" s="26"/>
      <c r="M19" s="18">
        <f t="shared" si="14"/>
        <v>287858.5</v>
      </c>
      <c r="N19" s="18">
        <f t="shared" si="15"/>
        <v>12217.799999999988</v>
      </c>
      <c r="O19" s="20">
        <v>2.7</v>
      </c>
      <c r="P19" s="20">
        <v>2.7</v>
      </c>
      <c r="Q19" s="20">
        <v>0.9</v>
      </c>
      <c r="R19" s="20">
        <v>0.8</v>
      </c>
      <c r="S19" s="10"/>
      <c r="T19" s="10">
        <f t="shared" si="5"/>
        <v>699.49615500000004</v>
      </c>
      <c r="U19" s="10">
        <f t="shared" si="5"/>
        <v>26.390447999999974</v>
      </c>
      <c r="V19" s="10">
        <f t="shared" si="6"/>
        <v>725.88660300000004</v>
      </c>
    </row>
    <row r="20" spans="1:22" x14ac:dyDescent="0.25">
      <c r="A20" s="21" t="s">
        <v>37</v>
      </c>
      <c r="B20" s="10">
        <v>302399.80000000005</v>
      </c>
      <c r="C20" s="10">
        <v>27777.599999999977</v>
      </c>
      <c r="D20" s="10">
        <v>0</v>
      </c>
      <c r="E20" s="10">
        <v>524343.9</v>
      </c>
      <c r="F20" s="10"/>
      <c r="G20" s="10"/>
      <c r="H20" s="10">
        <v>524343.9</v>
      </c>
      <c r="I20" s="10">
        <v>12113.1</v>
      </c>
      <c r="J20" s="10">
        <v>0</v>
      </c>
      <c r="K20" s="26"/>
      <c r="L20" s="26"/>
      <c r="M20" s="18">
        <f t="shared" si="14"/>
        <v>290286.70000000007</v>
      </c>
      <c r="N20" s="18">
        <f t="shared" si="15"/>
        <v>27777.599999999977</v>
      </c>
      <c r="O20" s="20">
        <v>2.7</v>
      </c>
      <c r="P20" s="20">
        <v>2.7</v>
      </c>
      <c r="Q20" s="20">
        <v>0.9</v>
      </c>
      <c r="R20" s="20">
        <v>0.8</v>
      </c>
      <c r="S20" s="10">
        <v>1254</v>
      </c>
      <c r="T20" s="10">
        <f t="shared" si="5"/>
        <v>705.39668100000017</v>
      </c>
      <c r="U20" s="10">
        <f t="shared" si="5"/>
        <v>59.999615999999961</v>
      </c>
      <c r="V20" s="10">
        <f t="shared" si="6"/>
        <v>2019.3962970000002</v>
      </c>
    </row>
    <row r="21" spans="1:22" x14ac:dyDescent="0.25">
      <c r="A21" s="21" t="s">
        <v>38</v>
      </c>
      <c r="B21" s="10">
        <v>462759.5</v>
      </c>
      <c r="C21" s="10">
        <v>147640.90000000002</v>
      </c>
      <c r="D21" s="10"/>
      <c r="E21" s="10"/>
      <c r="F21" s="10"/>
      <c r="G21" s="10"/>
      <c r="H21" s="10"/>
      <c r="I21" s="10">
        <v>29507.200000000001</v>
      </c>
      <c r="J21" s="10">
        <v>142970.4</v>
      </c>
      <c r="K21" s="26"/>
      <c r="L21" s="26"/>
      <c r="M21" s="18">
        <f t="shared" si="14"/>
        <v>433252.3</v>
      </c>
      <c r="N21" s="18">
        <f t="shared" si="15"/>
        <v>4670.5000000000291</v>
      </c>
      <c r="O21" s="20">
        <v>2.7</v>
      </c>
      <c r="P21" s="20">
        <v>2.7</v>
      </c>
      <c r="Q21" s="20">
        <v>0.9</v>
      </c>
      <c r="R21" s="20">
        <v>0.8</v>
      </c>
      <c r="S21" s="10"/>
      <c r="T21" s="10">
        <f t="shared" si="5"/>
        <v>1052.803089</v>
      </c>
      <c r="U21" s="10">
        <f t="shared" si="5"/>
        <v>10.088280000000065</v>
      </c>
      <c r="V21" s="10">
        <f t="shared" si="6"/>
        <v>1062.8913690000002</v>
      </c>
    </row>
    <row r="22" spans="1:22" x14ac:dyDescent="0.25">
      <c r="A22" s="21" t="s">
        <v>39</v>
      </c>
      <c r="B22" s="10">
        <v>554405</v>
      </c>
      <c r="C22" s="10">
        <v>82796.099999999977</v>
      </c>
      <c r="D22" s="10"/>
      <c r="E22" s="10"/>
      <c r="F22" s="10"/>
      <c r="G22" s="10"/>
      <c r="H22" s="10"/>
      <c r="I22" s="10">
        <v>47094.2</v>
      </c>
      <c r="J22" s="10">
        <v>57900.7</v>
      </c>
      <c r="K22" s="26"/>
      <c r="L22" s="26"/>
      <c r="M22" s="18">
        <f t="shared" si="14"/>
        <v>507310.8</v>
      </c>
      <c r="N22" s="18">
        <f t="shared" si="15"/>
        <v>24895.39999999998</v>
      </c>
      <c r="O22" s="20">
        <v>2.7</v>
      </c>
      <c r="P22" s="20">
        <v>2.7</v>
      </c>
      <c r="Q22" s="20">
        <v>0.9</v>
      </c>
      <c r="R22" s="20">
        <v>0.8</v>
      </c>
      <c r="S22" s="10"/>
      <c r="T22" s="10">
        <f t="shared" si="5"/>
        <v>1232.7652440000002</v>
      </c>
      <c r="U22" s="10">
        <f t="shared" si="5"/>
        <v>53.774063999999953</v>
      </c>
      <c r="V22" s="10">
        <f t="shared" si="6"/>
        <v>1286.5393080000001</v>
      </c>
    </row>
    <row r="23" spans="1:22" x14ac:dyDescent="0.25">
      <c r="A23" s="21" t="s">
        <v>40</v>
      </c>
      <c r="B23" s="10">
        <v>560146.70000000007</v>
      </c>
      <c r="C23" s="10">
        <v>50949.099999999977</v>
      </c>
      <c r="D23" s="10"/>
      <c r="E23" s="10"/>
      <c r="F23" s="10"/>
      <c r="G23" s="10"/>
      <c r="H23" s="10"/>
      <c r="I23" s="10">
        <v>37583.599999999999</v>
      </c>
      <c r="J23" s="10">
        <v>50006.400000000001</v>
      </c>
      <c r="K23" s="26"/>
      <c r="L23" s="26"/>
      <c r="M23" s="18">
        <f t="shared" si="14"/>
        <v>522563.10000000009</v>
      </c>
      <c r="N23" s="18">
        <f t="shared" si="15"/>
        <v>942.69999999997526</v>
      </c>
      <c r="O23" s="20">
        <v>2.7</v>
      </c>
      <c r="P23" s="20">
        <v>2.7</v>
      </c>
      <c r="Q23" s="20">
        <v>0.9</v>
      </c>
      <c r="R23" s="20">
        <v>0.8</v>
      </c>
      <c r="S23" s="10"/>
      <c r="T23" s="10">
        <f t="shared" si="5"/>
        <v>1269.8283330000004</v>
      </c>
      <c r="U23" s="10">
        <f t="shared" si="5"/>
        <v>2.0362319999999472</v>
      </c>
      <c r="V23" s="10">
        <f t="shared" si="6"/>
        <v>1271.8645650000003</v>
      </c>
    </row>
    <row r="24" spans="1:22" x14ac:dyDescent="0.25">
      <c r="A24" s="21" t="s">
        <v>41</v>
      </c>
      <c r="B24" s="10">
        <v>94850.799999999988</v>
      </c>
      <c r="C24" s="10">
        <v>942.70000000001164</v>
      </c>
      <c r="D24" s="10"/>
      <c r="E24" s="10"/>
      <c r="F24" s="10"/>
      <c r="G24" s="10"/>
      <c r="H24" s="10"/>
      <c r="I24" s="10">
        <v>6497.9</v>
      </c>
      <c r="J24" s="10">
        <v>0</v>
      </c>
      <c r="K24" s="26"/>
      <c r="L24" s="26"/>
      <c r="M24" s="18">
        <f t="shared" si="14"/>
        <v>88352.9</v>
      </c>
      <c r="N24" s="18">
        <f t="shared" si="15"/>
        <v>942.70000000001164</v>
      </c>
      <c r="O24" s="20">
        <v>2.7</v>
      </c>
      <c r="P24" s="20">
        <v>2.7</v>
      </c>
      <c r="Q24" s="20">
        <v>0.9</v>
      </c>
      <c r="R24" s="20">
        <v>0.8</v>
      </c>
      <c r="S24" s="10"/>
      <c r="T24" s="10">
        <f t="shared" si="5"/>
        <v>214.69754699999999</v>
      </c>
      <c r="U24" s="10">
        <f t="shared" si="5"/>
        <v>2.0362320000000254</v>
      </c>
      <c r="V24" s="10">
        <f t="shared" si="6"/>
        <v>216.733779</v>
      </c>
    </row>
    <row r="25" spans="1:22" x14ac:dyDescent="0.25">
      <c r="A25" s="21" t="s">
        <v>42</v>
      </c>
      <c r="B25" s="10">
        <v>408174.4</v>
      </c>
      <c r="C25" s="10">
        <v>4426.8999999999651</v>
      </c>
      <c r="D25" s="10">
        <v>4428.7</v>
      </c>
      <c r="E25" s="10">
        <v>0</v>
      </c>
      <c r="F25" s="10"/>
      <c r="G25" s="10"/>
      <c r="H25" s="10"/>
      <c r="I25" s="10">
        <v>11194</v>
      </c>
      <c r="J25" s="10">
        <v>0</v>
      </c>
      <c r="K25" s="26"/>
      <c r="L25" s="26"/>
      <c r="M25" s="18">
        <f t="shared" si="14"/>
        <v>401409.10000000003</v>
      </c>
      <c r="N25" s="18">
        <f t="shared" si="15"/>
        <v>4426.8999999999651</v>
      </c>
      <c r="O25" s="20">
        <v>2.7</v>
      </c>
      <c r="P25" s="20">
        <v>2.7</v>
      </c>
      <c r="Q25" s="20">
        <v>0.9</v>
      </c>
      <c r="R25" s="20">
        <v>0.8</v>
      </c>
      <c r="S25" s="10"/>
      <c r="T25" s="10">
        <f t="shared" si="5"/>
        <v>975.42411300000015</v>
      </c>
      <c r="U25" s="10">
        <f t="shared" si="5"/>
        <v>9.5621039999999251</v>
      </c>
      <c r="V25" s="10">
        <f t="shared" si="6"/>
        <v>984.98621700000012</v>
      </c>
    </row>
    <row r="26" spans="1:22" x14ac:dyDescent="0.25">
      <c r="A26" s="25" t="s">
        <v>43</v>
      </c>
      <c r="B26" s="22">
        <v>3428298.1</v>
      </c>
      <c r="C26" s="22">
        <v>1149791.5999999999</v>
      </c>
      <c r="D26" s="22">
        <v>4348.3999999999996</v>
      </c>
      <c r="E26" s="22">
        <v>1059414.1000000001</v>
      </c>
      <c r="F26" s="22">
        <v>0</v>
      </c>
      <c r="G26" s="22">
        <v>0</v>
      </c>
      <c r="H26" s="22">
        <v>1059414.1000000001</v>
      </c>
      <c r="I26" s="22">
        <v>250642</v>
      </c>
      <c r="J26" s="22">
        <v>413596.5</v>
      </c>
      <c r="K26" s="22">
        <f t="shared" ref="K26:L26" si="16">SUM(K27:K31)</f>
        <v>34432.9</v>
      </c>
      <c r="L26" s="22">
        <f t="shared" si="16"/>
        <v>0</v>
      </c>
      <c r="M26" s="23">
        <f t="shared" si="4"/>
        <v>3182004.5</v>
      </c>
      <c r="N26" s="23">
        <f t="shared" si="10"/>
        <v>736195.10000000009</v>
      </c>
      <c r="O26" s="24">
        <v>2.7</v>
      </c>
      <c r="P26" s="24">
        <v>2.7</v>
      </c>
      <c r="Q26" s="24">
        <v>0.9</v>
      </c>
      <c r="R26" s="24">
        <v>0.8</v>
      </c>
      <c r="S26" s="22">
        <f>SUM(S27:S31)</f>
        <v>1582</v>
      </c>
      <c r="T26" s="22">
        <f t="shared" si="5"/>
        <v>7732.2709350000005</v>
      </c>
      <c r="U26" s="22">
        <f t="shared" si="5"/>
        <v>1590.1814160000004</v>
      </c>
      <c r="V26" s="22">
        <f>T26+U26+S26</f>
        <v>10904.452351</v>
      </c>
    </row>
    <row r="27" spans="1:22" x14ac:dyDescent="0.25">
      <c r="A27" s="21" t="s">
        <v>44</v>
      </c>
      <c r="B27" s="10">
        <v>872052.9</v>
      </c>
      <c r="C27" s="10">
        <v>356601.99999999988</v>
      </c>
      <c r="D27" s="10"/>
      <c r="E27" s="10"/>
      <c r="F27" s="10"/>
      <c r="G27" s="10"/>
      <c r="H27" s="10"/>
      <c r="I27" s="10">
        <v>23211.3</v>
      </c>
      <c r="J27" s="10">
        <v>278299.90000000002</v>
      </c>
      <c r="K27" s="26"/>
      <c r="L27" s="26"/>
      <c r="M27" s="18">
        <f t="shared" ref="M27:M31" si="17">B27+D27-G27-I27+K27</f>
        <v>848841.6</v>
      </c>
      <c r="N27" s="18">
        <f t="shared" ref="N27:N31" si="18">C27+E27-F27-H27-J27+L27</f>
        <v>78302.09999999986</v>
      </c>
      <c r="O27" s="20">
        <v>2.7</v>
      </c>
      <c r="P27" s="20">
        <v>2.7</v>
      </c>
      <c r="Q27" s="20">
        <v>0.9</v>
      </c>
      <c r="R27" s="20">
        <v>0.8</v>
      </c>
      <c r="S27" s="10"/>
      <c r="T27" s="10">
        <f t="shared" si="5"/>
        <v>2062.6850880000002</v>
      </c>
      <c r="U27" s="10">
        <f t="shared" si="5"/>
        <v>169.13253599999973</v>
      </c>
      <c r="V27" s="10">
        <f t="shared" si="6"/>
        <v>2231.8176239999998</v>
      </c>
    </row>
    <row r="28" spans="1:22" x14ac:dyDescent="0.25">
      <c r="A28" s="21" t="s">
        <v>45</v>
      </c>
      <c r="B28" s="10">
        <v>204100.69999999998</v>
      </c>
      <c r="C28" s="10">
        <v>7342.5000000000291</v>
      </c>
      <c r="D28" s="10"/>
      <c r="E28" s="10"/>
      <c r="F28" s="10"/>
      <c r="G28" s="10"/>
      <c r="H28" s="10"/>
      <c r="I28" s="10">
        <v>24247.599999999999</v>
      </c>
      <c r="J28" s="10">
        <v>6917.5</v>
      </c>
      <c r="K28" s="26"/>
      <c r="L28" s="26"/>
      <c r="M28" s="18">
        <f t="shared" si="17"/>
        <v>179853.09999999998</v>
      </c>
      <c r="N28" s="18">
        <f t="shared" si="18"/>
        <v>425.0000000000291</v>
      </c>
      <c r="O28" s="20">
        <v>2.7</v>
      </c>
      <c r="P28" s="20">
        <v>2.7</v>
      </c>
      <c r="Q28" s="20">
        <v>0.9</v>
      </c>
      <c r="R28" s="20">
        <v>0.8</v>
      </c>
      <c r="S28" s="10"/>
      <c r="T28" s="10">
        <f t="shared" si="5"/>
        <v>437.04303299999998</v>
      </c>
      <c r="U28" s="10">
        <f t="shared" si="5"/>
        <v>0.91800000000006299</v>
      </c>
      <c r="V28" s="10">
        <f t="shared" si="6"/>
        <v>437.96103300000004</v>
      </c>
    </row>
    <row r="29" spans="1:22" x14ac:dyDescent="0.25">
      <c r="A29" s="21" t="s">
        <v>46</v>
      </c>
      <c r="B29" s="10">
        <v>94512.7</v>
      </c>
      <c r="C29" s="10">
        <v>0</v>
      </c>
      <c r="D29" s="10"/>
      <c r="E29" s="10"/>
      <c r="F29" s="10"/>
      <c r="G29" s="10"/>
      <c r="H29" s="10"/>
      <c r="I29" s="10">
        <v>6410.9</v>
      </c>
      <c r="J29" s="10">
        <v>0</v>
      </c>
      <c r="K29" s="26"/>
      <c r="L29" s="26"/>
      <c r="M29" s="18">
        <f t="shared" si="17"/>
        <v>88101.8</v>
      </c>
      <c r="N29" s="18">
        <f t="shared" si="18"/>
        <v>0</v>
      </c>
      <c r="O29" s="20">
        <v>2.7</v>
      </c>
      <c r="P29" s="20">
        <v>2.7</v>
      </c>
      <c r="Q29" s="20">
        <v>0.9</v>
      </c>
      <c r="R29" s="20">
        <v>0.8</v>
      </c>
      <c r="S29" s="10"/>
      <c r="T29" s="10">
        <f t="shared" si="5"/>
        <v>214.08737400000001</v>
      </c>
      <c r="U29" s="10">
        <f t="shared" si="5"/>
        <v>0</v>
      </c>
      <c r="V29" s="10">
        <f t="shared" si="6"/>
        <v>214.08737400000001</v>
      </c>
    </row>
    <row r="30" spans="1:22" x14ac:dyDescent="0.25">
      <c r="A30" s="21" t="s">
        <v>47</v>
      </c>
      <c r="B30" s="10">
        <v>152873.70000000001</v>
      </c>
      <c r="C30" s="10">
        <v>5056.0999999999767</v>
      </c>
      <c r="D30" s="10"/>
      <c r="E30" s="10"/>
      <c r="F30" s="10"/>
      <c r="G30" s="10"/>
      <c r="H30" s="10"/>
      <c r="I30" s="10">
        <v>32335.5</v>
      </c>
      <c r="J30" s="10">
        <v>4120</v>
      </c>
      <c r="K30" s="26"/>
      <c r="L30" s="26"/>
      <c r="M30" s="18">
        <f t="shared" si="17"/>
        <v>120538.20000000001</v>
      </c>
      <c r="N30" s="18">
        <f t="shared" si="18"/>
        <v>936.09999999997672</v>
      </c>
      <c r="O30" s="20">
        <v>2.7</v>
      </c>
      <c r="P30" s="20">
        <v>2.7</v>
      </c>
      <c r="Q30" s="20">
        <v>0.9</v>
      </c>
      <c r="R30" s="20">
        <v>0.8</v>
      </c>
      <c r="S30" s="10"/>
      <c r="T30" s="10">
        <f t="shared" si="5"/>
        <v>292.90782600000006</v>
      </c>
      <c r="U30" s="10">
        <f t="shared" si="5"/>
        <v>2.0219759999999503</v>
      </c>
      <c r="V30" s="10">
        <f t="shared" si="6"/>
        <v>294.929802</v>
      </c>
    </row>
    <row r="31" spans="1:22" x14ac:dyDescent="0.25">
      <c r="A31" s="21" t="s">
        <v>48</v>
      </c>
      <c r="B31" s="10">
        <v>2104758.1</v>
      </c>
      <c r="C31" s="10">
        <v>780791</v>
      </c>
      <c r="D31" s="10">
        <v>4348.3999999999996</v>
      </c>
      <c r="E31" s="10">
        <v>1059414.1000000001</v>
      </c>
      <c r="F31" s="10"/>
      <c r="G31" s="10"/>
      <c r="H31" s="10">
        <v>1059414.1000000001</v>
      </c>
      <c r="I31" s="10">
        <v>164436.70000000001</v>
      </c>
      <c r="J31" s="10">
        <v>124259.09999999998</v>
      </c>
      <c r="K31" s="26">
        <v>34432.9</v>
      </c>
      <c r="L31" s="26">
        <v>0</v>
      </c>
      <c r="M31" s="18">
        <f t="shared" si="17"/>
        <v>1979102.7</v>
      </c>
      <c r="N31" s="18">
        <f t="shared" si="18"/>
        <v>656531.9</v>
      </c>
      <c r="O31" s="20">
        <v>2.7</v>
      </c>
      <c r="P31" s="20">
        <v>2.7</v>
      </c>
      <c r="Q31" s="20">
        <v>0.9</v>
      </c>
      <c r="R31" s="20">
        <v>0.8</v>
      </c>
      <c r="S31" s="10">
        <v>1582</v>
      </c>
      <c r="T31" s="10">
        <f t="shared" si="5"/>
        <v>4809.2195609999999</v>
      </c>
      <c r="U31" s="10">
        <f t="shared" si="5"/>
        <v>1418.1089040000002</v>
      </c>
      <c r="V31" s="10">
        <f t="shared" si="6"/>
        <v>7809.3284650000005</v>
      </c>
    </row>
    <row r="32" spans="1:22" x14ac:dyDescent="0.25">
      <c r="A32" s="25" t="s">
        <v>49</v>
      </c>
      <c r="B32" s="22">
        <v>2896688</v>
      </c>
      <c r="C32" s="22">
        <v>1228362.9000000004</v>
      </c>
      <c r="D32" s="22">
        <v>0</v>
      </c>
      <c r="E32" s="22">
        <v>2193441.9</v>
      </c>
      <c r="F32" s="22">
        <v>0</v>
      </c>
      <c r="G32" s="22">
        <v>0</v>
      </c>
      <c r="H32" s="22">
        <v>411068.1</v>
      </c>
      <c r="I32" s="22">
        <v>280311.60000000003</v>
      </c>
      <c r="J32" s="22">
        <v>669302.4</v>
      </c>
      <c r="K32" s="22">
        <f t="shared" ref="K32:L32" si="19">SUM(K33:K37)</f>
        <v>0</v>
      </c>
      <c r="L32" s="22">
        <f t="shared" si="19"/>
        <v>0</v>
      </c>
      <c r="M32" s="23">
        <f t="shared" si="4"/>
        <v>2616376.4</v>
      </c>
      <c r="N32" s="23">
        <f t="shared" si="10"/>
        <v>2341434.3000000003</v>
      </c>
      <c r="O32" s="24">
        <v>2.7</v>
      </c>
      <c r="P32" s="24">
        <v>2.7</v>
      </c>
      <c r="Q32" s="24">
        <v>0.9</v>
      </c>
      <c r="R32" s="24">
        <v>0.8</v>
      </c>
      <c r="S32" s="22">
        <f>SUM(S33:S37)</f>
        <v>2588</v>
      </c>
      <c r="T32" s="22">
        <f t="shared" si="5"/>
        <v>6357.7946520000005</v>
      </c>
      <c r="U32" s="22">
        <f t="shared" si="5"/>
        <v>5057.4980880000012</v>
      </c>
      <c r="V32" s="22">
        <f t="shared" si="6"/>
        <v>14003.292740000001</v>
      </c>
    </row>
    <row r="33" spans="1:22" x14ac:dyDescent="0.25">
      <c r="A33" s="21" t="s">
        <v>50</v>
      </c>
      <c r="B33" s="10">
        <v>205907.5</v>
      </c>
      <c r="C33" s="10">
        <v>464469.9</v>
      </c>
      <c r="D33" s="10">
        <v>0</v>
      </c>
      <c r="E33" s="10">
        <v>1032736.6</v>
      </c>
      <c r="F33" s="10"/>
      <c r="G33" s="10"/>
      <c r="H33" s="10">
        <v>411068.1</v>
      </c>
      <c r="I33" s="10">
        <v>12814</v>
      </c>
      <c r="J33" s="10">
        <v>464469.9</v>
      </c>
      <c r="K33" s="26"/>
      <c r="L33" s="26"/>
      <c r="M33" s="18">
        <f t="shared" ref="M33:M37" si="20">B33+D33-G33-I33+K33</f>
        <v>193093.5</v>
      </c>
      <c r="N33" s="18">
        <f t="shared" ref="N33:N37" si="21">C33+E33-F33-H33-J33+L33</f>
        <v>621668.49999999988</v>
      </c>
      <c r="O33" s="20">
        <v>2.7</v>
      </c>
      <c r="P33" s="20">
        <v>2.7</v>
      </c>
      <c r="Q33" s="20">
        <v>0.9</v>
      </c>
      <c r="R33" s="20">
        <v>0.8</v>
      </c>
      <c r="S33" s="10">
        <v>1334</v>
      </c>
      <c r="T33" s="10">
        <f t="shared" si="5"/>
        <v>469.21720500000004</v>
      </c>
      <c r="U33" s="10">
        <f t="shared" si="5"/>
        <v>1342.80396</v>
      </c>
      <c r="V33" s="10">
        <f t="shared" si="6"/>
        <v>3146.0211650000001</v>
      </c>
    </row>
    <row r="34" spans="1:22" x14ac:dyDescent="0.25">
      <c r="A34" s="21" t="s">
        <v>51</v>
      </c>
      <c r="B34" s="10">
        <v>387083.3</v>
      </c>
      <c r="C34" s="10">
        <v>23102.400000000023</v>
      </c>
      <c r="D34" s="10"/>
      <c r="E34" s="10"/>
      <c r="F34" s="10"/>
      <c r="G34" s="10"/>
      <c r="H34" s="10"/>
      <c r="I34" s="10">
        <v>25078.1</v>
      </c>
      <c r="J34" s="10">
        <v>19757.700000000004</v>
      </c>
      <c r="K34" s="26"/>
      <c r="L34" s="26"/>
      <c r="M34" s="18">
        <f t="shared" si="20"/>
        <v>362005.2</v>
      </c>
      <c r="N34" s="18">
        <f t="shared" si="21"/>
        <v>3344.7000000000189</v>
      </c>
      <c r="O34" s="20">
        <v>2.7</v>
      </c>
      <c r="P34" s="20">
        <v>2.7</v>
      </c>
      <c r="Q34" s="20">
        <v>0.9</v>
      </c>
      <c r="R34" s="20">
        <v>0.8</v>
      </c>
      <c r="S34" s="10"/>
      <c r="T34" s="10">
        <f t="shared" si="5"/>
        <v>879.67263600000013</v>
      </c>
      <c r="U34" s="10">
        <f t="shared" si="5"/>
        <v>7.2245520000000418</v>
      </c>
      <c r="V34" s="10">
        <f t="shared" si="6"/>
        <v>886.89718800000014</v>
      </c>
    </row>
    <row r="35" spans="1:22" x14ac:dyDescent="0.25">
      <c r="A35" s="21" t="s">
        <v>52</v>
      </c>
      <c r="B35" s="10">
        <v>602757.20000000007</v>
      </c>
      <c r="C35" s="10">
        <v>616905.19999999984</v>
      </c>
      <c r="D35" s="10">
        <v>0</v>
      </c>
      <c r="E35" s="10">
        <v>1160705.3</v>
      </c>
      <c r="F35" s="10"/>
      <c r="G35" s="10"/>
      <c r="H35" s="10"/>
      <c r="I35" s="10">
        <v>81065.200000000012</v>
      </c>
      <c r="J35" s="10">
        <v>143810.29999999999</v>
      </c>
      <c r="K35" s="26"/>
      <c r="L35" s="26"/>
      <c r="M35" s="18">
        <f t="shared" si="20"/>
        <v>521692.00000000006</v>
      </c>
      <c r="N35" s="18">
        <f t="shared" si="21"/>
        <v>1633800.2</v>
      </c>
      <c r="O35" s="20">
        <v>2.7</v>
      </c>
      <c r="P35" s="20">
        <v>2.7</v>
      </c>
      <c r="Q35" s="20">
        <v>0.9</v>
      </c>
      <c r="R35" s="20">
        <v>0.8</v>
      </c>
      <c r="S35" s="10">
        <v>1254</v>
      </c>
      <c r="T35" s="10">
        <f t="shared" si="5"/>
        <v>1267.71156</v>
      </c>
      <c r="U35" s="10">
        <f t="shared" si="5"/>
        <v>3529.0084320000001</v>
      </c>
      <c r="V35" s="10">
        <f t="shared" si="6"/>
        <v>6050.7199920000003</v>
      </c>
    </row>
    <row r="36" spans="1:22" x14ac:dyDescent="0.25">
      <c r="A36" s="21" t="s">
        <v>53</v>
      </c>
      <c r="B36" s="10">
        <v>771250.29999999993</v>
      </c>
      <c r="C36" s="10">
        <v>68799.20000000007</v>
      </c>
      <c r="D36" s="10"/>
      <c r="E36" s="10"/>
      <c r="F36" s="10"/>
      <c r="G36" s="10"/>
      <c r="H36" s="10"/>
      <c r="I36" s="10">
        <v>55253</v>
      </c>
      <c r="J36" s="10">
        <v>17724.100000000006</v>
      </c>
      <c r="K36" s="10"/>
      <c r="L36" s="10"/>
      <c r="M36" s="18">
        <f t="shared" si="20"/>
        <v>715997.29999999993</v>
      </c>
      <c r="N36" s="18">
        <f t="shared" si="21"/>
        <v>51075.100000000064</v>
      </c>
      <c r="O36" s="20">
        <v>2.7</v>
      </c>
      <c r="P36" s="20">
        <v>2.7</v>
      </c>
      <c r="Q36" s="20">
        <v>0.9</v>
      </c>
      <c r="R36" s="20">
        <v>0.8</v>
      </c>
      <c r="S36" s="10"/>
      <c r="T36" s="10">
        <f t="shared" si="5"/>
        <v>1739.873439</v>
      </c>
      <c r="U36" s="10">
        <f t="shared" si="5"/>
        <v>110.32221600000015</v>
      </c>
      <c r="V36" s="10">
        <f t="shared" si="6"/>
        <v>1850.1956550000002</v>
      </c>
    </row>
    <row r="37" spans="1:22" x14ac:dyDescent="0.25">
      <c r="A37" s="21" t="s">
        <v>54</v>
      </c>
      <c r="B37" s="10">
        <v>929689.7</v>
      </c>
      <c r="C37" s="10">
        <v>55086.20000000007</v>
      </c>
      <c r="D37" s="10"/>
      <c r="E37" s="10"/>
      <c r="F37" s="10"/>
      <c r="G37" s="10"/>
      <c r="H37" s="10"/>
      <c r="I37" s="10">
        <v>106101.3</v>
      </c>
      <c r="J37" s="10">
        <v>23540.399999999994</v>
      </c>
      <c r="K37" s="10"/>
      <c r="L37" s="10"/>
      <c r="M37" s="18">
        <f t="shared" si="20"/>
        <v>823588.39999999991</v>
      </c>
      <c r="N37" s="18">
        <f t="shared" si="21"/>
        <v>31545.800000000076</v>
      </c>
      <c r="O37" s="20">
        <v>2.7</v>
      </c>
      <c r="P37" s="20">
        <v>2.7</v>
      </c>
      <c r="Q37" s="20">
        <v>0.9</v>
      </c>
      <c r="R37" s="20">
        <v>0.8</v>
      </c>
      <c r="S37" s="10"/>
      <c r="T37" s="10">
        <f t="shared" si="5"/>
        <v>2001.3198119999997</v>
      </c>
      <c r="U37" s="10">
        <f t="shared" si="5"/>
        <v>68.138928000000178</v>
      </c>
      <c r="V37" s="10">
        <f t="shared" si="6"/>
        <v>2069.45874</v>
      </c>
    </row>
    <row r="38" spans="1:22" x14ac:dyDescent="0.25">
      <c r="A38" s="25" t="s">
        <v>55</v>
      </c>
      <c r="B38" s="22">
        <f>SUM(B39:B43)</f>
        <v>583595</v>
      </c>
      <c r="C38" s="22">
        <f t="shared" ref="C38:L38" si="22">SUM(C39:C43)</f>
        <v>1685.8000000000175</v>
      </c>
      <c r="D38" s="22">
        <f t="shared" si="22"/>
        <v>0</v>
      </c>
      <c r="E38" s="22">
        <f t="shared" si="22"/>
        <v>0</v>
      </c>
      <c r="F38" s="22">
        <f t="shared" si="22"/>
        <v>0</v>
      </c>
      <c r="G38" s="22">
        <f t="shared" si="22"/>
        <v>0</v>
      </c>
      <c r="H38" s="22">
        <f t="shared" si="22"/>
        <v>0</v>
      </c>
      <c r="I38" s="22">
        <f t="shared" si="22"/>
        <v>43035.4</v>
      </c>
      <c r="J38" s="22">
        <f t="shared" si="22"/>
        <v>743.10000000000036</v>
      </c>
      <c r="K38" s="22">
        <f t="shared" si="22"/>
        <v>0</v>
      </c>
      <c r="L38" s="22">
        <f t="shared" si="22"/>
        <v>0</v>
      </c>
      <c r="M38" s="23">
        <f t="shared" ref="M38" si="23">B38+D38-G38-I38</f>
        <v>540559.6</v>
      </c>
      <c r="N38" s="23">
        <f t="shared" ref="N38" si="24">C38+E38-F38-H38-J38</f>
        <v>942.7000000000171</v>
      </c>
      <c r="O38" s="21">
        <v>2.7</v>
      </c>
      <c r="P38" s="21">
        <v>2.7</v>
      </c>
      <c r="Q38" s="21">
        <v>0.9</v>
      </c>
      <c r="R38" s="21">
        <v>0.8</v>
      </c>
      <c r="S38" s="22">
        <f>SUM(S39:S43)</f>
        <v>0</v>
      </c>
      <c r="T38" s="22">
        <f t="shared" ref="T38:U43" si="25">M38*O38*Q38/1000</f>
        <v>1313.5598279999999</v>
      </c>
      <c r="U38" s="22">
        <f t="shared" si="25"/>
        <v>2.0362320000000373</v>
      </c>
      <c r="V38" s="22">
        <f t="shared" si="6"/>
        <v>1315.5960599999999</v>
      </c>
    </row>
    <row r="39" spans="1:22" x14ac:dyDescent="0.25">
      <c r="A39" s="21" t="s">
        <v>56</v>
      </c>
      <c r="B39" s="10">
        <v>189197.7</v>
      </c>
      <c r="C39" s="10">
        <v>362.5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6200.7</v>
      </c>
      <c r="J39" s="10">
        <v>362.5</v>
      </c>
      <c r="K39" s="10"/>
      <c r="L39" s="10"/>
      <c r="M39" s="18">
        <f t="shared" ref="M39:M43" si="26">B39+D39-G39-I39+K39</f>
        <v>182997</v>
      </c>
      <c r="N39" s="18">
        <f t="shared" ref="N39:N43" si="27">C39+E39-F39-H39-J39+L39</f>
        <v>0</v>
      </c>
      <c r="O39" s="8">
        <v>2.7</v>
      </c>
      <c r="P39" s="8">
        <v>2.7</v>
      </c>
      <c r="Q39" s="8">
        <v>0.9</v>
      </c>
      <c r="R39" s="8">
        <v>0.8</v>
      </c>
      <c r="S39" s="10"/>
      <c r="T39" s="10">
        <f t="shared" si="25"/>
        <v>444.68271000000004</v>
      </c>
      <c r="U39" s="10">
        <f t="shared" si="25"/>
        <v>0</v>
      </c>
      <c r="V39" s="10">
        <f t="shared" si="6"/>
        <v>444.68271000000004</v>
      </c>
    </row>
    <row r="40" spans="1:22" x14ac:dyDescent="0.25">
      <c r="A40" s="21" t="s">
        <v>57</v>
      </c>
      <c r="B40" s="10">
        <v>169444.59999999998</v>
      </c>
      <c r="C40" s="10">
        <v>1323.3000000000175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7743</v>
      </c>
      <c r="J40" s="10">
        <v>380.60000000000036</v>
      </c>
      <c r="K40" s="10"/>
      <c r="L40" s="10"/>
      <c r="M40" s="18">
        <f t="shared" si="26"/>
        <v>161701.59999999998</v>
      </c>
      <c r="N40" s="18">
        <f t="shared" si="27"/>
        <v>942.7000000000171</v>
      </c>
      <c r="O40" s="8">
        <v>2.7</v>
      </c>
      <c r="P40" s="8">
        <v>2.7</v>
      </c>
      <c r="Q40" s="8">
        <v>0.9</v>
      </c>
      <c r="R40" s="8">
        <v>0.8</v>
      </c>
      <c r="S40" s="10"/>
      <c r="T40" s="10">
        <f t="shared" si="25"/>
        <v>392.934888</v>
      </c>
      <c r="U40" s="10">
        <f t="shared" si="25"/>
        <v>2.0362320000000373</v>
      </c>
      <c r="V40" s="10">
        <f t="shared" si="6"/>
        <v>394.97112000000004</v>
      </c>
    </row>
    <row r="41" spans="1:22" x14ac:dyDescent="0.25">
      <c r="A41" s="21" t="s">
        <v>58</v>
      </c>
      <c r="B41" s="10">
        <v>88156.5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22705.8</v>
      </c>
      <c r="J41" s="10">
        <v>0</v>
      </c>
      <c r="K41" s="10"/>
      <c r="L41" s="10"/>
      <c r="M41" s="18">
        <f t="shared" si="26"/>
        <v>65450.7</v>
      </c>
      <c r="N41" s="18">
        <f t="shared" si="27"/>
        <v>0</v>
      </c>
      <c r="O41" s="8">
        <v>2.7</v>
      </c>
      <c r="P41" s="8">
        <v>2.7</v>
      </c>
      <c r="Q41" s="8">
        <v>0.9</v>
      </c>
      <c r="R41" s="8">
        <v>0.8</v>
      </c>
      <c r="S41" s="10"/>
      <c r="T41" s="10">
        <f t="shared" si="25"/>
        <v>159.04520100000002</v>
      </c>
      <c r="U41" s="10">
        <f t="shared" si="25"/>
        <v>0</v>
      </c>
      <c r="V41" s="10">
        <f t="shared" si="6"/>
        <v>159.04520100000002</v>
      </c>
    </row>
    <row r="42" spans="1:22" x14ac:dyDescent="0.25">
      <c r="A42" s="21" t="s">
        <v>59</v>
      </c>
      <c r="B42" s="10">
        <v>64757.1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/>
      <c r="L42" s="10"/>
      <c r="M42" s="18">
        <f t="shared" si="26"/>
        <v>64757.1</v>
      </c>
      <c r="N42" s="18">
        <f t="shared" si="27"/>
        <v>0</v>
      </c>
      <c r="O42" s="8">
        <v>2.7</v>
      </c>
      <c r="P42" s="8">
        <v>2.7</v>
      </c>
      <c r="Q42" s="8">
        <v>0.9</v>
      </c>
      <c r="R42" s="8">
        <v>0.8</v>
      </c>
      <c r="S42" s="10"/>
      <c r="T42" s="10">
        <f t="shared" si="25"/>
        <v>157.35975300000001</v>
      </c>
      <c r="U42" s="10">
        <f t="shared" si="25"/>
        <v>0</v>
      </c>
      <c r="V42" s="10">
        <f t="shared" si="6"/>
        <v>157.35975300000001</v>
      </c>
    </row>
    <row r="43" spans="1:22" x14ac:dyDescent="0.25">
      <c r="A43" s="21" t="s">
        <v>60</v>
      </c>
      <c r="B43" s="10">
        <v>72039.100000000006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6385.9</v>
      </c>
      <c r="J43" s="10">
        <v>0</v>
      </c>
      <c r="K43" s="10"/>
      <c r="L43" s="10"/>
      <c r="M43" s="18">
        <f t="shared" si="26"/>
        <v>65653.200000000012</v>
      </c>
      <c r="N43" s="18">
        <f t="shared" si="27"/>
        <v>0</v>
      </c>
      <c r="O43" s="8">
        <v>2.7</v>
      </c>
      <c r="P43" s="8">
        <v>2.7</v>
      </c>
      <c r="Q43" s="8">
        <v>0.9</v>
      </c>
      <c r="R43" s="8">
        <v>0.8</v>
      </c>
      <c r="S43" s="10"/>
      <c r="T43" s="10">
        <f t="shared" si="25"/>
        <v>159.53727600000005</v>
      </c>
      <c r="U43" s="10">
        <f t="shared" si="25"/>
        <v>0</v>
      </c>
      <c r="V43" s="10">
        <f t="shared" si="6"/>
        <v>159.53727600000005</v>
      </c>
    </row>
  </sheetData>
  <mergeCells count="9">
    <mergeCell ref="A2:V2"/>
    <mergeCell ref="B3:C3"/>
    <mergeCell ref="G3:H3"/>
    <mergeCell ref="I3:J3"/>
    <mergeCell ref="K3:L3"/>
    <mergeCell ref="M3:N3"/>
    <mergeCell ref="O3:P3"/>
    <mergeCell ref="Q3:R3"/>
    <mergeCell ref="S3:V3"/>
  </mergeCells>
  <pageMargins left="0.51181102362204722" right="0.31496062992125984" top="0.35433070866141736" bottom="0.15748031496062992" header="0.11811023622047245" footer="0.11811023622047245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п1 - депо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Потребител на Windows</dc:creator>
  <cp:lastModifiedBy>Потребител на Windows</cp:lastModifiedBy>
  <dcterms:created xsi:type="dcterms:W3CDTF">2020-11-20T13:07:55Z</dcterms:created>
  <dcterms:modified xsi:type="dcterms:W3CDTF">2020-11-20T13:08:12Z</dcterms:modified>
</cp:coreProperties>
</file>